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SHARE\00-2022 web shop metro servis\dodatak\"/>
    </mc:Choice>
  </mc:AlternateContent>
  <xr:revisionPtr revIDLastSave="0" documentId="13_ncr:1_{EB5594B1-2412-4832-8BC3-46CF99F747F9}" xr6:coauthVersionLast="47" xr6:coauthVersionMax="47" xr10:uidLastSave="{00000000-0000-0000-0000-000000000000}"/>
  <bookViews>
    <workbookView xWindow="28680" yWindow="-120" windowWidth="29040" windowHeight="15225" xr2:uid="{00000000-000D-0000-FFFF-FFFF00000000}"/>
  </bookViews>
  <sheets>
    <sheet name="Platna lista" sheetId="1" r:id="rId1"/>
  </sheets>
  <definedNames>
    <definedName name="_xlnm.Print_Area" localSheetId="0">'Platna lista'!$A$1:$E$50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I9" i="1" l="1"/>
  <c r="E26" i="1"/>
  <c r="E27" i="1"/>
  <c r="E28" i="1"/>
  <c r="E29" i="1"/>
  <c r="E25" i="1"/>
  <c r="E16" i="1"/>
  <c r="E15" i="1"/>
  <c r="E14" i="1"/>
  <c r="E13" i="1"/>
  <c r="E12" i="1"/>
  <c r="E30" i="1" l="1"/>
  <c r="E17" i="1"/>
  <c r="E20" i="1" s="1"/>
  <c r="E19" i="1" l="1"/>
  <c r="E21" i="1" s="1"/>
  <c r="E22" i="1" s="1"/>
  <c r="E23" i="1" s="1"/>
  <c r="E31" i="1" s="1"/>
  <c r="E44" i="1"/>
  <c r="E45" i="1"/>
  <c r="E46" i="1"/>
  <c r="H31" i="1" l="1"/>
  <c r="H32" i="1"/>
  <c r="H33" i="1" s="1"/>
  <c r="E33" i="1" s="1"/>
  <c r="E47" i="1"/>
  <c r="E32" i="1" l="1"/>
  <c r="E34" i="1"/>
  <c r="E35" i="1" l="1"/>
  <c r="E36" i="1" s="1"/>
  <c r="E50" i="1" s="1"/>
  <c r="E37" i="1" l="1"/>
  <c r="E38" i="1"/>
  <c r="E39" i="1" l="1"/>
  <c r="E40" i="1" s="1"/>
  <c r="E42" i="1" s="1"/>
  <c r="E49" i="1" s="1"/>
  <c r="E48" i="1" s="1"/>
</calcChain>
</file>

<file path=xl/sharedStrings.xml><?xml version="1.0" encoding="utf-8"?>
<sst xmlns="http://schemas.openxmlformats.org/spreadsheetml/2006/main" count="62" uniqueCount="58">
  <si>
    <t>Cijena sata:</t>
  </si>
  <si>
    <t>Koeficijent</t>
  </si>
  <si>
    <t>Gehaltsabrechnung für</t>
  </si>
  <si>
    <t>den Monat</t>
  </si>
  <si>
    <t>OIB- identifikations nummer</t>
  </si>
  <si>
    <t>Stunden im Monat</t>
  </si>
  <si>
    <t>Bezugsart</t>
  </si>
  <si>
    <t>Stunden</t>
  </si>
  <si>
    <t>Betrag</t>
  </si>
  <si>
    <t>Überstunden + Zuschlag 50%</t>
  </si>
  <si>
    <t>Urlaub</t>
  </si>
  <si>
    <t>Arbeitnehmer</t>
  </si>
  <si>
    <t>Sonn- und Feiertagsarbeit</t>
  </si>
  <si>
    <t xml:space="preserve">Arbeitsverhinderung-Krankheit </t>
  </si>
  <si>
    <t>Insgesamt Bruto</t>
  </si>
  <si>
    <t>ADRESE:</t>
  </si>
  <si>
    <t>STEUERNUMMER / OIB:</t>
  </si>
  <si>
    <t>Nachtarbeit</t>
  </si>
  <si>
    <t>Steuergrundlage</t>
  </si>
  <si>
    <t>Steuern insgesamt</t>
  </si>
  <si>
    <t xml:space="preserve">Zusatzsteuer </t>
  </si>
  <si>
    <t>Insgesamt Steuer und Zusatzsteuer</t>
  </si>
  <si>
    <t>Kilometergeld</t>
  </si>
  <si>
    <t>Neto Auszahlung</t>
  </si>
  <si>
    <t>Auszahlung</t>
  </si>
  <si>
    <t>Freibetrag</t>
  </si>
  <si>
    <t>Kinderfreibetrag</t>
  </si>
  <si>
    <t>Krankenversicherung</t>
  </si>
  <si>
    <t>Rentenversicherung 1</t>
  </si>
  <si>
    <t>Rentenversicherung 2</t>
  </si>
  <si>
    <t>Insgesamt</t>
  </si>
  <si>
    <t>Arbeitslosenversicherung</t>
  </si>
  <si>
    <t>KV Zusatzbeitrag</t>
  </si>
  <si>
    <t>Zusatzversicherung:</t>
  </si>
  <si>
    <t>Sozialversicherung:</t>
  </si>
  <si>
    <t>Lohn vor Steurberechnung</t>
  </si>
  <si>
    <t>Steuerfreibetrag</t>
  </si>
  <si>
    <t>Lohnsteuer I.</t>
  </si>
  <si>
    <t>Lohnsteuer II.</t>
  </si>
  <si>
    <t>Lohnberechnung insgesamt</t>
  </si>
  <si>
    <t>Netolohn</t>
  </si>
  <si>
    <t>Sozial und rentenversicherung</t>
  </si>
  <si>
    <t>Familienfreibetrag</t>
  </si>
  <si>
    <t>Invaliditätfreibetrag</t>
  </si>
  <si>
    <t>Freibeträge insgesamt</t>
  </si>
  <si>
    <t xml:space="preserve">Insgesamt Steuerfreibetrag </t>
  </si>
  <si>
    <t>Steuerfreibetrag HRVI</t>
  </si>
  <si>
    <t>Steuerfreibetrag Vukovar / PPDS</t>
  </si>
  <si>
    <t>19763025498</t>
  </si>
  <si>
    <t>ARBEITGEHBER:</t>
  </si>
  <si>
    <t>Bruto Lohn - Kroatien</t>
  </si>
  <si>
    <t>Lohn/ Gehalt Kroatien</t>
  </si>
  <si>
    <t>TVRTKA D.O.O.</t>
  </si>
  <si>
    <t>KARLOVAC, ADRESA 1</t>
  </si>
  <si>
    <t>Steuerklasse</t>
  </si>
  <si>
    <t>Ime i prezime radnika</t>
  </si>
  <si>
    <t>OIB radnika</t>
  </si>
  <si>
    <t>01.05.-31.05.2022.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</si>
</sst>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6" tint="-0.249977111117893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/>
    <xf numFmtId="164" fontId="6" fillId="0" borderId="8" xfId="0" applyNumberFormat="1" applyFont="1" applyBorder="1" applyAlignment="1">
      <alignment horizontal="center"/>
    </xf>
    <xf numFmtId="164" fontId="6" fillId="0" borderId="10" xfId="0" applyNumberFormat="1" applyFont="1" applyBorder="1"/>
    <xf numFmtId="164" fontId="4" fillId="0" borderId="13" xfId="0" applyNumberFormat="1" applyFont="1" applyBorder="1"/>
    <xf numFmtId="164" fontId="5" fillId="0" borderId="0" xfId="0" applyNumberFormat="1" applyFont="1"/>
    <xf numFmtId="164" fontId="5" fillId="0" borderId="16" xfId="0" applyNumberFormat="1" applyFont="1" applyBorder="1"/>
    <xf numFmtId="164" fontId="5" fillId="0" borderId="18" xfId="0" applyNumberFormat="1" applyFont="1" applyBorder="1"/>
    <xf numFmtId="164" fontId="5" fillId="0" borderId="20" xfId="0" applyNumberFormat="1" applyFont="1" applyBorder="1"/>
    <xf numFmtId="164" fontId="4" fillId="0" borderId="16" xfId="0" applyNumberFormat="1" applyFont="1" applyBorder="1"/>
    <xf numFmtId="164" fontId="4" fillId="0" borderId="10" xfId="0" applyNumberFormat="1" applyFont="1" applyBorder="1"/>
    <xf numFmtId="164" fontId="4" fillId="0" borderId="18" xfId="0" applyNumberFormat="1" applyFont="1" applyBorder="1"/>
    <xf numFmtId="164" fontId="4" fillId="0" borderId="20" xfId="0" applyNumberFormat="1" applyFont="1" applyBorder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5" fillId="0" borderId="2" xfId="0" applyNumberFormat="1" applyFont="1" applyBorder="1"/>
    <xf numFmtId="49" fontId="5" fillId="0" borderId="6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/>
    <xf numFmtId="2" fontId="5" fillId="0" borderId="0" xfId="0" applyNumberFormat="1" applyFont="1" applyBorder="1" applyAlignment="1">
      <alignment horizontal="center"/>
    </xf>
    <xf numFmtId="49" fontId="5" fillId="0" borderId="11" xfId="0" applyNumberFormat="1" applyFont="1" applyBorder="1"/>
    <xf numFmtId="0" fontId="5" fillId="0" borderId="1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9" fontId="5" fillId="0" borderId="14" xfId="0" applyNumberFormat="1" applyFont="1" applyBorder="1"/>
    <xf numFmtId="49" fontId="5" fillId="0" borderId="15" xfId="0" applyNumberFormat="1" applyFont="1" applyBorder="1"/>
    <xf numFmtId="2" fontId="5" fillId="0" borderId="15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5" fillId="0" borderId="0" xfId="0" applyNumberFormat="1" applyFont="1" applyBorder="1"/>
    <xf numFmtId="49" fontId="5" fillId="0" borderId="19" xfId="0" applyNumberFormat="1" applyFont="1" applyBorder="1"/>
    <xf numFmtId="49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49" fontId="4" fillId="0" borderId="9" xfId="0" applyNumberFormat="1" applyFont="1" applyBorder="1"/>
    <xf numFmtId="49" fontId="4" fillId="0" borderId="11" xfId="0" applyNumberFormat="1" applyFont="1" applyBorder="1"/>
    <xf numFmtId="49" fontId="5" fillId="0" borderId="12" xfId="0" applyNumberFormat="1" applyFont="1" applyBorder="1"/>
    <xf numFmtId="164" fontId="8" fillId="0" borderId="20" xfId="0" applyNumberFormat="1" applyFont="1" applyBorder="1"/>
    <xf numFmtId="164" fontId="9" fillId="0" borderId="16" xfId="0" applyNumberFormat="1" applyFont="1" applyBorder="1"/>
    <xf numFmtId="164" fontId="4" fillId="3" borderId="10" xfId="0" applyNumberFormat="1" applyFont="1" applyFill="1" applyBorder="1"/>
    <xf numFmtId="49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/>
    <xf numFmtId="164" fontId="5" fillId="0" borderId="0" xfId="0" applyNumberFormat="1" applyFont="1" applyAlignment="1">
      <alignment horizontal="left"/>
    </xf>
    <xf numFmtId="2" fontId="4" fillId="3" borderId="3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zoomScale="130" zoomScaleNormal="130" workbookViewId="0">
      <selection activeCell="C6" sqref="C6:E6"/>
    </sheetView>
  </sheetViews>
  <sheetFormatPr defaultRowHeight="15" x14ac:dyDescent="0.25"/>
  <cols>
    <col min="1" max="1" width="4.140625" style="6" customWidth="1"/>
    <col min="2" max="2" width="28.5703125" style="6" customWidth="1"/>
    <col min="3" max="3" width="10.7109375" style="6" customWidth="1"/>
    <col min="4" max="4" width="23" style="6" customWidth="1"/>
    <col min="5" max="5" width="20" style="6" customWidth="1"/>
    <col min="6" max="6" width="5.7109375" style="6" customWidth="1"/>
    <col min="7" max="9" width="9.140625" style="6"/>
  </cols>
  <sheetData>
    <row r="1" spans="2:25" ht="14.25" customHeight="1" x14ac:dyDescent="0.25">
      <c r="B1" s="18" t="s">
        <v>49</v>
      </c>
      <c r="C1" s="18" t="s">
        <v>52</v>
      </c>
      <c r="D1" s="19"/>
      <c r="E1" s="18"/>
      <c r="F1" s="18"/>
      <c r="G1" s="18"/>
      <c r="H1" s="18"/>
      <c r="I1" s="48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14.25" customHeight="1" x14ac:dyDescent="0.25">
      <c r="B2" s="18" t="s">
        <v>15</v>
      </c>
      <c r="C2" s="18" t="s">
        <v>53</v>
      </c>
      <c r="D2" s="19"/>
      <c r="E2" s="18"/>
      <c r="F2" s="18"/>
      <c r="G2" s="18"/>
      <c r="H2" s="18"/>
      <c r="I2" s="48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14.25" customHeight="1" x14ac:dyDescent="0.25">
      <c r="B3" s="18" t="s">
        <v>16</v>
      </c>
      <c r="C3" s="18" t="s">
        <v>48</v>
      </c>
      <c r="D3" s="19"/>
      <c r="E3" s="18"/>
      <c r="F3" s="18"/>
      <c r="G3" s="18"/>
      <c r="H3" s="18"/>
      <c r="I3" s="48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14.25" customHeight="1" x14ac:dyDescent="0.25">
      <c r="B4" s="56" t="s">
        <v>2</v>
      </c>
      <c r="C4" s="56"/>
      <c r="D4" s="56"/>
      <c r="E4" s="56"/>
      <c r="F4" s="10"/>
      <c r="G4" s="10"/>
      <c r="H4" s="10"/>
      <c r="I4" s="49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4.25" customHeight="1" x14ac:dyDescent="0.25">
      <c r="B5" s="21" t="s">
        <v>3</v>
      </c>
      <c r="C5" s="57" t="s">
        <v>57</v>
      </c>
      <c r="D5" s="57"/>
      <c r="E5" s="18"/>
      <c r="F5" s="18"/>
      <c r="G5" s="18"/>
      <c r="H5" s="18"/>
      <c r="I5" s="48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14.25" customHeight="1" x14ac:dyDescent="0.25">
      <c r="B6" s="22" t="s">
        <v>11</v>
      </c>
      <c r="C6" s="58" t="s">
        <v>55</v>
      </c>
      <c r="D6" s="59"/>
      <c r="E6" s="60"/>
      <c r="F6" s="10"/>
      <c r="G6" s="10"/>
      <c r="H6" s="10"/>
      <c r="I6" s="49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 ht="14.25" customHeight="1" x14ac:dyDescent="0.25">
      <c r="B7" s="22" t="s">
        <v>4</v>
      </c>
      <c r="C7" s="58" t="s">
        <v>56</v>
      </c>
      <c r="D7" s="59"/>
      <c r="E7" s="60"/>
      <c r="F7" s="10"/>
      <c r="G7" s="10"/>
      <c r="H7" s="10"/>
      <c r="I7" s="49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4.25" customHeight="1" x14ac:dyDescent="0.25">
      <c r="B8" s="22" t="s">
        <v>50</v>
      </c>
      <c r="C8" s="61">
        <v>6122</v>
      </c>
      <c r="D8" s="62"/>
      <c r="E8" s="63"/>
      <c r="F8" s="10"/>
      <c r="G8" s="10"/>
      <c r="H8" s="10"/>
      <c r="I8" s="49" t="s">
        <v>0</v>
      </c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14.25" customHeight="1" thickBot="1" x14ac:dyDescent="0.3">
      <c r="B9" s="22" t="s">
        <v>5</v>
      </c>
      <c r="C9" s="53">
        <v>168</v>
      </c>
      <c r="D9" s="54"/>
      <c r="E9" s="55"/>
      <c r="F9" s="10"/>
      <c r="G9" s="10"/>
      <c r="H9" s="10"/>
      <c r="I9" s="49">
        <f>+C8/C9</f>
        <v>36.44047619047619</v>
      </c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 ht="14.25" customHeight="1" x14ac:dyDescent="0.25">
      <c r="B10" s="23" t="s">
        <v>6</v>
      </c>
      <c r="C10" s="24" t="s">
        <v>7</v>
      </c>
      <c r="D10" s="25" t="s">
        <v>1</v>
      </c>
      <c r="E10" s="7" t="s">
        <v>8</v>
      </c>
      <c r="F10" s="10"/>
      <c r="G10" s="10"/>
      <c r="H10" s="10"/>
      <c r="I10" s="49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ht="14.25" customHeight="1" x14ac:dyDescent="0.25">
      <c r="B11" s="26" t="s">
        <v>51</v>
      </c>
      <c r="C11" s="64">
        <v>160</v>
      </c>
      <c r="D11" s="27">
        <v>1</v>
      </c>
      <c r="E11" s="8">
        <f>+C8/C9*C11*D11</f>
        <v>5830.4761904761908</v>
      </c>
      <c r="F11" s="10"/>
      <c r="G11" s="10"/>
      <c r="H11" s="10"/>
      <c r="I11" s="49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25" ht="14.25" customHeight="1" x14ac:dyDescent="0.25">
      <c r="B12" s="26" t="s">
        <v>9</v>
      </c>
      <c r="C12" s="64">
        <v>0</v>
      </c>
      <c r="D12" s="27">
        <v>1.5</v>
      </c>
      <c r="E12" s="8">
        <f>+$C$8/$C$9*C12</f>
        <v>0</v>
      </c>
      <c r="F12" s="10"/>
      <c r="G12" s="10"/>
      <c r="H12" s="10"/>
      <c r="I12" s="49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5" ht="14.25" customHeight="1" x14ac:dyDescent="0.25">
      <c r="B13" s="26" t="s">
        <v>10</v>
      </c>
      <c r="C13" s="64">
        <v>8</v>
      </c>
      <c r="D13" s="27">
        <v>1</v>
      </c>
      <c r="E13" s="8">
        <f>+$C$8/$C$9*C13</f>
        <v>291.52380952380952</v>
      </c>
      <c r="F13" s="10"/>
      <c r="G13" s="10"/>
      <c r="H13" s="10"/>
      <c r="I13" s="49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 ht="14.25" customHeight="1" x14ac:dyDescent="0.25">
      <c r="B14" s="26" t="s">
        <v>13</v>
      </c>
      <c r="C14" s="64">
        <v>0</v>
      </c>
      <c r="D14" s="27">
        <v>0.7</v>
      </c>
      <c r="E14" s="8">
        <f>+$C$8/$C$9*C14</f>
        <v>0</v>
      </c>
      <c r="F14" s="10"/>
      <c r="G14" s="10"/>
      <c r="H14" s="10"/>
      <c r="I14" s="49"/>
      <c r="J14" s="5"/>
    </row>
    <row r="15" spans="2:25" ht="14.25" customHeight="1" x14ac:dyDescent="0.25">
      <c r="B15" s="26" t="s">
        <v>12</v>
      </c>
      <c r="C15" s="64">
        <v>0</v>
      </c>
      <c r="D15" s="27">
        <v>1</v>
      </c>
      <c r="E15" s="8">
        <f>+$C$8/$C$9*C15</f>
        <v>0</v>
      </c>
      <c r="F15" s="10"/>
      <c r="G15" s="10"/>
      <c r="H15" s="10"/>
      <c r="I15" s="49"/>
      <c r="J15" s="5"/>
    </row>
    <row r="16" spans="2:25" ht="14.25" customHeight="1" x14ac:dyDescent="0.25">
      <c r="B16" s="26" t="s">
        <v>17</v>
      </c>
      <c r="C16" s="64">
        <v>0</v>
      </c>
      <c r="D16" s="27">
        <v>1.5</v>
      </c>
      <c r="E16" s="8">
        <f>+$C$8/$C$9*C16</f>
        <v>0</v>
      </c>
      <c r="F16" s="10"/>
      <c r="G16" s="10"/>
      <c r="H16" s="10"/>
      <c r="I16" s="49"/>
      <c r="J16" s="5"/>
    </row>
    <row r="17" spans="2:17" ht="14.25" customHeight="1" thickBot="1" x14ac:dyDescent="0.3">
      <c r="B17" s="28" t="s">
        <v>14</v>
      </c>
      <c r="C17" s="29"/>
      <c r="D17" s="30"/>
      <c r="E17" s="9">
        <f>SUM(E11:E16)</f>
        <v>6122</v>
      </c>
      <c r="F17" s="10"/>
      <c r="G17" s="10"/>
      <c r="H17" s="10"/>
      <c r="I17" s="49"/>
      <c r="J17" s="5"/>
    </row>
    <row r="18" spans="2:17" ht="14.25" customHeight="1" x14ac:dyDescent="0.25">
      <c r="B18" s="31" t="s">
        <v>34</v>
      </c>
      <c r="C18" s="32"/>
      <c r="D18" s="33"/>
      <c r="E18" s="11"/>
      <c r="F18" s="10"/>
      <c r="G18" s="10"/>
      <c r="H18" s="10"/>
      <c r="I18" s="49"/>
      <c r="J18" s="5"/>
    </row>
    <row r="19" spans="2:17" ht="14.25" customHeight="1" x14ac:dyDescent="0.25">
      <c r="B19" s="34" t="s">
        <v>28</v>
      </c>
      <c r="C19" s="35"/>
      <c r="D19" s="27">
        <v>15</v>
      </c>
      <c r="E19" s="12">
        <f>+E17*D19/100</f>
        <v>918.3</v>
      </c>
      <c r="F19" s="10"/>
      <c r="G19" s="10"/>
      <c r="H19" s="10"/>
      <c r="I19" s="49"/>
      <c r="J19" s="5"/>
    </row>
    <row r="20" spans="2:17" ht="14.25" customHeight="1" x14ac:dyDescent="0.25">
      <c r="B20" s="34" t="s">
        <v>29</v>
      </c>
      <c r="C20" s="35"/>
      <c r="D20" s="27">
        <v>5</v>
      </c>
      <c r="E20" s="12">
        <f>+E17*D20/100</f>
        <v>306.10000000000002</v>
      </c>
      <c r="F20" s="10"/>
      <c r="G20" s="10"/>
      <c r="H20" s="10"/>
      <c r="I20" s="49"/>
      <c r="J20" s="5"/>
    </row>
    <row r="21" spans="2:17" ht="14.25" customHeight="1" x14ac:dyDescent="0.25">
      <c r="B21" s="36" t="s">
        <v>30</v>
      </c>
      <c r="C21" s="37"/>
      <c r="D21" s="38"/>
      <c r="E21" s="45">
        <f>+E19+E20</f>
        <v>1224.4000000000001</v>
      </c>
      <c r="F21" s="10"/>
      <c r="G21" s="10"/>
      <c r="H21" s="10"/>
      <c r="I21" s="49"/>
      <c r="J21" s="5"/>
    </row>
    <row r="22" spans="2:17" ht="14.25" customHeight="1" x14ac:dyDescent="0.25">
      <c r="B22" s="31" t="s">
        <v>35</v>
      </c>
      <c r="C22" s="32"/>
      <c r="D22" s="33"/>
      <c r="E22" s="46">
        <f>+E17-E21</f>
        <v>4897.6000000000004</v>
      </c>
      <c r="F22" s="10"/>
      <c r="G22" s="52"/>
      <c r="H22" s="52"/>
      <c r="I22" s="52"/>
      <c r="J22" s="5"/>
    </row>
    <row r="23" spans="2:17" ht="14.25" customHeight="1" x14ac:dyDescent="0.25">
      <c r="B23" s="31"/>
      <c r="C23" s="32"/>
      <c r="D23" s="33"/>
      <c r="E23" s="46">
        <f>+E22</f>
        <v>4897.6000000000004</v>
      </c>
      <c r="F23" s="10"/>
      <c r="G23" s="10"/>
      <c r="H23" s="10"/>
      <c r="I23" s="50"/>
      <c r="J23" s="5"/>
      <c r="M23" s="1"/>
      <c r="N23" s="1"/>
      <c r="O23" s="1"/>
      <c r="P23" s="1"/>
      <c r="Q23" s="1"/>
    </row>
    <row r="24" spans="2:17" ht="14.25" customHeight="1" x14ac:dyDescent="0.25">
      <c r="B24" s="34" t="s">
        <v>36</v>
      </c>
      <c r="C24" s="35" t="s">
        <v>8</v>
      </c>
      <c r="D24" s="27" t="s">
        <v>1</v>
      </c>
      <c r="E24" s="12"/>
      <c r="F24" s="10"/>
      <c r="G24" s="10"/>
      <c r="H24" s="10"/>
      <c r="I24" s="49"/>
      <c r="J24" s="5"/>
      <c r="M24" s="1"/>
      <c r="N24" s="1"/>
      <c r="O24" s="1"/>
      <c r="P24" s="1"/>
      <c r="Q24" s="1"/>
    </row>
    <row r="25" spans="2:17" ht="14.25" customHeight="1" x14ac:dyDescent="0.25">
      <c r="B25" s="34" t="s">
        <v>25</v>
      </c>
      <c r="C25" s="39">
        <v>4000</v>
      </c>
      <c r="D25" s="40">
        <v>1</v>
      </c>
      <c r="E25" s="12">
        <f>+C25*D25</f>
        <v>4000</v>
      </c>
      <c r="F25" s="10"/>
      <c r="G25" s="10"/>
      <c r="H25" s="10"/>
      <c r="I25" s="49"/>
      <c r="J25" s="5"/>
      <c r="M25" s="1"/>
      <c r="N25" s="1"/>
      <c r="O25" s="1"/>
      <c r="P25" s="1"/>
      <c r="Q25" s="1"/>
    </row>
    <row r="26" spans="2:17" ht="14.25" customHeight="1" x14ac:dyDescent="0.25">
      <c r="B26" s="34" t="s">
        <v>26</v>
      </c>
      <c r="C26" s="39">
        <v>2500</v>
      </c>
      <c r="D26" s="40">
        <v>0.5</v>
      </c>
      <c r="E26" s="12">
        <f t="shared" ref="E26:E29" si="0">+C26*D26</f>
        <v>1250</v>
      </c>
      <c r="F26" s="10"/>
      <c r="G26" s="10"/>
      <c r="H26" s="10"/>
      <c r="I26" s="49"/>
      <c r="J26" s="5"/>
      <c r="M26" s="1"/>
      <c r="N26" s="1"/>
      <c r="O26" s="1"/>
      <c r="P26" s="1"/>
      <c r="Q26" s="1"/>
    </row>
    <row r="27" spans="2:17" ht="14.25" customHeight="1" x14ac:dyDescent="0.25">
      <c r="B27" s="34" t="s">
        <v>42</v>
      </c>
      <c r="C27" s="39">
        <v>2500</v>
      </c>
      <c r="D27" s="40">
        <v>0</v>
      </c>
      <c r="E27" s="12">
        <f t="shared" si="0"/>
        <v>0</v>
      </c>
      <c r="F27" s="10"/>
      <c r="G27" s="10"/>
      <c r="H27" s="10"/>
      <c r="I27" s="49"/>
      <c r="J27" s="5"/>
      <c r="M27" s="1"/>
      <c r="N27" s="1"/>
      <c r="O27" s="1"/>
      <c r="P27" s="1"/>
      <c r="Q27" s="1"/>
    </row>
    <row r="28" spans="2:17" ht="14.25" customHeight="1" x14ac:dyDescent="0.25">
      <c r="B28" s="34" t="s">
        <v>43</v>
      </c>
      <c r="C28" s="39">
        <v>2500</v>
      </c>
      <c r="D28" s="40">
        <v>0</v>
      </c>
      <c r="E28" s="12">
        <f t="shared" si="0"/>
        <v>0</v>
      </c>
      <c r="F28" s="10"/>
      <c r="G28" s="10"/>
      <c r="H28" s="10"/>
      <c r="I28" s="49"/>
      <c r="J28" s="5"/>
      <c r="M28" s="1"/>
      <c r="N28" s="1"/>
      <c r="O28" s="1"/>
      <c r="P28" s="1"/>
      <c r="Q28" s="1"/>
    </row>
    <row r="29" spans="2:17" ht="14.25" customHeight="1" x14ac:dyDescent="0.25">
      <c r="B29" s="34" t="s">
        <v>43</v>
      </c>
      <c r="C29" s="39">
        <v>2500</v>
      </c>
      <c r="D29" s="40">
        <v>0</v>
      </c>
      <c r="E29" s="12">
        <f t="shared" si="0"/>
        <v>0</v>
      </c>
      <c r="F29" s="10"/>
      <c r="G29" s="10"/>
      <c r="H29" s="10"/>
      <c r="I29" s="49"/>
      <c r="J29" s="5"/>
      <c r="M29" s="1"/>
      <c r="N29" s="1"/>
      <c r="O29" s="1"/>
      <c r="P29" s="1"/>
      <c r="Q29" s="1"/>
    </row>
    <row r="30" spans="2:17" ht="14.25" customHeight="1" x14ac:dyDescent="0.25">
      <c r="B30" s="36" t="s">
        <v>44</v>
      </c>
      <c r="C30" s="37"/>
      <c r="D30" s="38"/>
      <c r="E30" s="13">
        <f>+E25+E26+E27+E28+E29</f>
        <v>5250</v>
      </c>
      <c r="F30" s="10"/>
      <c r="G30" s="10"/>
      <c r="H30" s="10"/>
      <c r="I30" s="49"/>
      <c r="J30" s="5"/>
      <c r="M30" s="1"/>
      <c r="N30" s="1"/>
      <c r="O30" s="1"/>
      <c r="P30" s="1"/>
      <c r="Q30" s="1"/>
    </row>
    <row r="31" spans="2:17" ht="14.25" customHeight="1" x14ac:dyDescent="0.25">
      <c r="B31" s="31" t="s">
        <v>18</v>
      </c>
      <c r="C31" s="32"/>
      <c r="D31" s="33"/>
      <c r="E31" s="11">
        <f>IF(+(E23-E30)&lt;0,0,+E23-E30)</f>
        <v>0</v>
      </c>
      <c r="F31" s="10"/>
      <c r="G31" s="65" t="s">
        <v>54</v>
      </c>
      <c r="H31" s="10">
        <f>+E31</f>
        <v>0</v>
      </c>
      <c r="I31" s="49"/>
      <c r="J31" s="5"/>
      <c r="M31" s="1"/>
      <c r="N31" s="1"/>
      <c r="O31" s="1"/>
      <c r="P31" s="1"/>
      <c r="Q31" s="1"/>
    </row>
    <row r="32" spans="2:17" ht="14.25" customHeight="1" x14ac:dyDescent="0.25">
      <c r="B32" s="34" t="s">
        <v>37</v>
      </c>
      <c r="C32" s="35"/>
      <c r="D32" s="27">
        <v>20</v>
      </c>
      <c r="E32" s="12">
        <f>+H32*D32/100</f>
        <v>0</v>
      </c>
      <c r="F32" s="10"/>
      <c r="G32" s="10">
        <v>30000</v>
      </c>
      <c r="H32" s="10">
        <f>+IF(+E31&gt;G32,+G32,H31)</f>
        <v>0</v>
      </c>
      <c r="I32" s="49"/>
      <c r="J32" s="5"/>
      <c r="M32" s="1"/>
      <c r="N32" s="1"/>
      <c r="O32" s="1"/>
      <c r="P32" s="1"/>
      <c r="Q32" s="1"/>
    </row>
    <row r="33" spans="2:17" ht="14.25" customHeight="1" x14ac:dyDescent="0.25">
      <c r="B33" s="34" t="s">
        <v>38</v>
      </c>
      <c r="C33" s="35"/>
      <c r="D33" s="27">
        <v>30</v>
      </c>
      <c r="E33" s="12">
        <f>+H33*D33/100</f>
        <v>0</v>
      </c>
      <c r="F33" s="10"/>
      <c r="G33" s="10"/>
      <c r="H33" s="10">
        <f>IF(+H32=30000,+E31-H32,0)</f>
        <v>0</v>
      </c>
      <c r="I33" s="49"/>
      <c r="J33" s="5"/>
      <c r="M33" s="1"/>
      <c r="N33" s="1"/>
      <c r="O33" s="1"/>
      <c r="P33" s="1"/>
      <c r="Q33" s="1"/>
    </row>
    <row r="34" spans="2:17" ht="14.25" customHeight="1" x14ac:dyDescent="0.25">
      <c r="B34" s="31" t="s">
        <v>19</v>
      </c>
      <c r="C34" s="32"/>
      <c r="D34" s="33"/>
      <c r="E34" s="11">
        <f>+E33+E32</f>
        <v>0</v>
      </c>
      <c r="F34" s="10"/>
      <c r="G34" s="10"/>
      <c r="H34" s="10"/>
      <c r="I34" s="49"/>
      <c r="J34" s="5"/>
      <c r="M34" s="1"/>
      <c r="N34" s="1"/>
      <c r="O34" s="1"/>
      <c r="P34" s="1"/>
      <c r="Q34" s="1"/>
    </row>
    <row r="35" spans="2:17" ht="14.25" customHeight="1" x14ac:dyDescent="0.25">
      <c r="B35" s="34" t="s">
        <v>20</v>
      </c>
      <c r="C35" s="35"/>
      <c r="D35" s="41">
        <v>9</v>
      </c>
      <c r="E35" s="12">
        <f>+E34*D35/100</f>
        <v>0</v>
      </c>
      <c r="F35" s="10"/>
      <c r="G35" s="10"/>
      <c r="H35" s="10"/>
      <c r="I35" s="49"/>
      <c r="J35" s="5"/>
      <c r="M35" s="1"/>
      <c r="N35" s="1"/>
      <c r="O35" s="1"/>
      <c r="P35" s="1"/>
      <c r="Q35" s="1"/>
    </row>
    <row r="36" spans="2:17" ht="14.25" customHeight="1" x14ac:dyDescent="0.25">
      <c r="B36" s="36" t="s">
        <v>21</v>
      </c>
      <c r="C36" s="37"/>
      <c r="D36" s="38"/>
      <c r="E36" s="45">
        <f>+E34+E35</f>
        <v>0</v>
      </c>
      <c r="F36" s="10"/>
      <c r="G36" s="10"/>
      <c r="H36" s="10">
        <v>1448</v>
      </c>
      <c r="I36" s="49"/>
      <c r="J36" s="5"/>
      <c r="M36" s="1"/>
      <c r="N36" s="1"/>
      <c r="O36" s="1"/>
      <c r="P36" s="1"/>
      <c r="Q36" s="1"/>
    </row>
    <row r="37" spans="2:17" ht="14.25" customHeight="1" x14ac:dyDescent="0.25">
      <c r="B37" s="31" t="s">
        <v>46</v>
      </c>
      <c r="C37" s="32"/>
      <c r="D37" s="40">
        <v>0</v>
      </c>
      <c r="E37" s="11">
        <f>+E36*D37/100</f>
        <v>0</v>
      </c>
      <c r="F37" s="10"/>
      <c r="G37" s="10"/>
      <c r="H37" s="10"/>
      <c r="I37" s="49"/>
      <c r="J37" s="5"/>
      <c r="M37" s="1"/>
      <c r="N37" s="1"/>
      <c r="O37" s="1"/>
      <c r="P37" s="1"/>
      <c r="Q37" s="1"/>
    </row>
    <row r="38" spans="2:17" ht="14.25" customHeight="1" x14ac:dyDescent="0.25">
      <c r="B38" s="34" t="s">
        <v>47</v>
      </c>
      <c r="C38" s="35"/>
      <c r="D38" s="40">
        <v>0</v>
      </c>
      <c r="E38" s="12">
        <f>+E36*D38/100</f>
        <v>0</v>
      </c>
      <c r="F38" s="10"/>
      <c r="G38" s="10"/>
      <c r="H38" s="10"/>
      <c r="I38" s="49"/>
      <c r="J38" s="5"/>
      <c r="M38" s="1"/>
      <c r="N38" s="1"/>
      <c r="O38" s="1"/>
      <c r="P38" s="1"/>
      <c r="Q38" s="1"/>
    </row>
    <row r="39" spans="2:17" ht="14.25" customHeight="1" x14ac:dyDescent="0.25">
      <c r="B39" s="36" t="s">
        <v>45</v>
      </c>
      <c r="C39" s="37"/>
      <c r="D39" s="38"/>
      <c r="E39" s="45">
        <f>+E36-E37-E38</f>
        <v>0</v>
      </c>
      <c r="F39" s="10"/>
      <c r="G39" s="10"/>
      <c r="H39" s="10"/>
      <c r="I39" s="49"/>
      <c r="J39" s="5"/>
      <c r="M39" s="1"/>
      <c r="N39" s="1"/>
      <c r="O39" s="1"/>
      <c r="P39" s="1"/>
      <c r="Q39" s="1"/>
    </row>
    <row r="40" spans="2:17" ht="14.25" customHeight="1" x14ac:dyDescent="0.25">
      <c r="B40" s="42" t="s">
        <v>23</v>
      </c>
      <c r="C40" s="35"/>
      <c r="D40" s="27"/>
      <c r="E40" s="15">
        <f>+E23-E39</f>
        <v>4897.6000000000004</v>
      </c>
      <c r="F40" s="10"/>
      <c r="G40" s="10"/>
      <c r="H40" s="10"/>
      <c r="I40" s="49"/>
      <c r="J40" s="5"/>
      <c r="M40" s="1"/>
      <c r="N40" s="1"/>
      <c r="O40" s="1"/>
      <c r="P40" s="1"/>
      <c r="Q40" s="1"/>
    </row>
    <row r="41" spans="2:17" ht="14.25" customHeight="1" x14ac:dyDescent="0.25">
      <c r="B41" s="42" t="s">
        <v>22</v>
      </c>
      <c r="C41" s="35"/>
      <c r="D41" s="27"/>
      <c r="E41" s="47">
        <v>0</v>
      </c>
      <c r="F41" s="10"/>
      <c r="G41" s="10"/>
      <c r="H41" s="10"/>
      <c r="I41" s="49"/>
      <c r="J41" s="5"/>
      <c r="M41" s="1"/>
      <c r="N41" s="1"/>
      <c r="O41" s="1"/>
      <c r="P41" s="1"/>
      <c r="Q41" s="1"/>
    </row>
    <row r="42" spans="2:17" ht="14.25" customHeight="1" thickBot="1" x14ac:dyDescent="0.3">
      <c r="B42" s="43" t="s">
        <v>24</v>
      </c>
      <c r="C42" s="44"/>
      <c r="D42" s="30"/>
      <c r="E42" s="9">
        <f>+E40+E41</f>
        <v>4897.6000000000004</v>
      </c>
      <c r="F42" s="10"/>
      <c r="G42" s="10"/>
      <c r="H42" s="10"/>
      <c r="I42" s="49"/>
      <c r="J42" s="5"/>
      <c r="M42" s="1"/>
      <c r="N42" s="1"/>
      <c r="O42" s="1"/>
      <c r="P42" s="1"/>
      <c r="Q42" s="1"/>
    </row>
    <row r="43" spans="2:17" ht="14.25" customHeight="1" x14ac:dyDescent="0.25">
      <c r="B43" s="31" t="s">
        <v>33</v>
      </c>
      <c r="C43" s="32"/>
      <c r="D43" s="33"/>
      <c r="E43" s="11"/>
      <c r="F43" s="10"/>
      <c r="G43" s="10"/>
      <c r="H43" s="10"/>
      <c r="I43" s="49"/>
      <c r="J43" s="5"/>
      <c r="M43" s="1"/>
      <c r="N43" s="1"/>
      <c r="O43" s="1"/>
      <c r="P43" s="1"/>
      <c r="Q43" s="1"/>
    </row>
    <row r="44" spans="2:17" ht="14.25" customHeight="1" x14ac:dyDescent="0.25">
      <c r="B44" s="34" t="s">
        <v>27</v>
      </c>
      <c r="C44" s="35"/>
      <c r="D44" s="27">
        <v>16.5</v>
      </c>
      <c r="E44" s="12">
        <f>+$E$17*D44/100</f>
        <v>1010.13</v>
      </c>
      <c r="F44" s="51"/>
      <c r="G44" s="51"/>
      <c r="H44" s="10"/>
      <c r="I44" s="49"/>
      <c r="J44" s="5"/>
      <c r="M44" s="1"/>
      <c r="N44" s="1"/>
      <c r="O44" s="1"/>
      <c r="P44" s="1"/>
      <c r="Q44" s="1"/>
    </row>
    <row r="45" spans="2:17" ht="14.25" customHeight="1" x14ac:dyDescent="0.25">
      <c r="B45" s="34" t="s">
        <v>31</v>
      </c>
      <c r="C45" s="35"/>
      <c r="D45" s="27">
        <v>0</v>
      </c>
      <c r="E45" s="12">
        <f t="shared" ref="E45:E46" si="1">+$E$17*D45/100</f>
        <v>0</v>
      </c>
      <c r="F45" s="10"/>
      <c r="G45" s="10"/>
      <c r="H45" s="10"/>
      <c r="I45" s="50"/>
      <c r="J45" s="5"/>
      <c r="M45" s="1"/>
      <c r="N45" s="1"/>
      <c r="O45" s="1"/>
      <c r="P45" s="1"/>
      <c r="Q45" s="1"/>
    </row>
    <row r="46" spans="2:17" ht="14.25" customHeight="1" x14ac:dyDescent="0.25">
      <c r="B46" s="34" t="s">
        <v>32</v>
      </c>
      <c r="C46" s="35"/>
      <c r="D46" s="27">
        <v>0</v>
      </c>
      <c r="E46" s="12">
        <f t="shared" si="1"/>
        <v>0</v>
      </c>
      <c r="F46" s="10"/>
      <c r="G46" s="10"/>
      <c r="H46" s="10"/>
      <c r="I46" s="49"/>
      <c r="J46" s="5"/>
      <c r="M46" s="1"/>
      <c r="N46" s="1"/>
      <c r="O46" s="1"/>
      <c r="P46" s="1"/>
      <c r="Q46" s="1"/>
    </row>
    <row r="47" spans="2:17" ht="14.25" customHeight="1" x14ac:dyDescent="0.25">
      <c r="B47" s="36" t="s">
        <v>30</v>
      </c>
      <c r="C47" s="37"/>
      <c r="D47" s="38"/>
      <c r="E47" s="13">
        <f>+E44+E45+E46</f>
        <v>1010.13</v>
      </c>
      <c r="F47" s="10"/>
      <c r="G47" s="10"/>
      <c r="H47" s="10"/>
      <c r="I47" s="49"/>
      <c r="J47" s="5"/>
      <c r="M47" s="1"/>
      <c r="N47" s="1"/>
      <c r="O47" s="1"/>
      <c r="P47" s="1"/>
      <c r="Q47" s="1"/>
    </row>
    <row r="48" spans="2:17" ht="14.25" customHeight="1" x14ac:dyDescent="0.25">
      <c r="B48" s="31" t="s">
        <v>39</v>
      </c>
      <c r="C48" s="32"/>
      <c r="D48" s="33"/>
      <c r="E48" s="14">
        <f>+E49+E50</f>
        <v>7132.130000000001</v>
      </c>
      <c r="F48" s="10"/>
      <c r="G48" s="10"/>
      <c r="H48" s="10"/>
      <c r="I48" s="49"/>
      <c r="J48" s="5"/>
      <c r="M48" s="1"/>
      <c r="N48" s="1"/>
      <c r="O48" s="1"/>
      <c r="P48" s="1"/>
      <c r="Q48" s="1"/>
    </row>
    <row r="49" spans="2:17" ht="14.25" customHeight="1" x14ac:dyDescent="0.25">
      <c r="B49" s="34" t="s">
        <v>40</v>
      </c>
      <c r="C49" s="35"/>
      <c r="D49" s="27">
        <v>76.566480586916867</v>
      </c>
      <c r="E49" s="16">
        <f>+E42</f>
        <v>4897.6000000000004</v>
      </c>
      <c r="F49" s="10"/>
      <c r="G49" s="10"/>
      <c r="H49" s="10"/>
      <c r="I49" s="49"/>
      <c r="J49" s="5"/>
      <c r="M49" s="1"/>
      <c r="N49" s="1"/>
      <c r="O49" s="1"/>
      <c r="P49" s="1"/>
      <c r="Q49" s="1"/>
    </row>
    <row r="50" spans="2:17" ht="14.25" customHeight="1" x14ac:dyDescent="0.25">
      <c r="B50" s="36" t="s">
        <v>41</v>
      </c>
      <c r="C50" s="37"/>
      <c r="D50" s="38">
        <v>23.433519413083122</v>
      </c>
      <c r="E50" s="17">
        <f>+E47+E36+E21</f>
        <v>2234.5300000000002</v>
      </c>
      <c r="F50" s="10"/>
      <c r="G50" s="10"/>
      <c r="H50" s="10"/>
      <c r="I50" s="49"/>
      <c r="J50" s="5"/>
      <c r="M50" s="1"/>
      <c r="N50" s="1"/>
      <c r="O50" s="1"/>
      <c r="P50" s="1"/>
      <c r="Q50" s="1"/>
    </row>
    <row r="51" spans="2:17" x14ac:dyDescent="0.25">
      <c r="B51" s="18"/>
      <c r="C51" s="18"/>
      <c r="D51" s="20"/>
      <c r="E51" s="10"/>
      <c r="F51" s="10"/>
      <c r="G51" s="10"/>
      <c r="H51" s="10"/>
      <c r="I51" s="49"/>
      <c r="J51" s="5"/>
      <c r="M51" s="1"/>
      <c r="N51" s="1"/>
      <c r="O51" s="1"/>
      <c r="P51" s="1"/>
      <c r="Q51" s="1"/>
    </row>
    <row r="52" spans="2:17" x14ac:dyDescent="0.25">
      <c r="B52" s="18"/>
      <c r="C52" s="18"/>
      <c r="D52" s="20"/>
      <c r="E52" s="10"/>
      <c r="F52" s="10"/>
      <c r="G52" s="10"/>
      <c r="H52" s="10"/>
      <c r="I52" s="49"/>
      <c r="J52" s="5"/>
    </row>
    <row r="53" spans="2:17" x14ac:dyDescent="0.25">
      <c r="B53" s="18"/>
      <c r="C53" s="18"/>
      <c r="D53" s="20"/>
      <c r="E53" s="10"/>
      <c r="F53" s="10"/>
      <c r="G53" s="10"/>
      <c r="H53" s="10"/>
      <c r="I53" s="49"/>
      <c r="J53" s="5"/>
    </row>
    <row r="54" spans="2:17" x14ac:dyDescent="0.25">
      <c r="B54" s="18"/>
      <c r="C54" s="18"/>
      <c r="D54" s="20"/>
      <c r="E54" s="10"/>
      <c r="F54" s="10"/>
      <c r="G54" s="10"/>
      <c r="H54" s="10"/>
      <c r="I54" s="49"/>
      <c r="J54" s="5"/>
    </row>
    <row r="55" spans="2:17" x14ac:dyDescent="0.25">
      <c r="B55" s="18"/>
      <c r="C55" s="18"/>
      <c r="D55" s="20"/>
      <c r="E55" s="10"/>
      <c r="F55" s="10"/>
      <c r="G55" s="10"/>
      <c r="H55" s="10"/>
      <c r="I55" s="49"/>
      <c r="J55" s="5"/>
    </row>
    <row r="56" spans="2:17" x14ac:dyDescent="0.25">
      <c r="B56" s="18"/>
      <c r="C56" s="18"/>
      <c r="D56" s="20"/>
      <c r="E56" s="10"/>
      <c r="F56" s="10"/>
      <c r="G56" s="10"/>
      <c r="H56" s="10"/>
      <c r="I56" s="49"/>
      <c r="J56" s="5"/>
    </row>
    <row r="57" spans="2:17" x14ac:dyDescent="0.25">
      <c r="B57" s="18"/>
      <c r="C57" s="18"/>
      <c r="D57" s="20"/>
      <c r="E57" s="10"/>
      <c r="F57" s="10"/>
      <c r="G57" s="10"/>
      <c r="H57" s="10"/>
      <c r="I57" s="49"/>
      <c r="J57" s="5"/>
    </row>
    <row r="58" spans="2:17" x14ac:dyDescent="0.25">
      <c r="B58" s="18"/>
      <c r="C58" s="18"/>
      <c r="D58" s="20"/>
      <c r="E58" s="10"/>
      <c r="F58" s="10"/>
      <c r="G58" s="10"/>
      <c r="H58" s="10"/>
      <c r="I58" s="49"/>
      <c r="J58" s="5"/>
    </row>
    <row r="59" spans="2:17" x14ac:dyDescent="0.25">
      <c r="B59" s="18"/>
      <c r="C59" s="18"/>
      <c r="D59" s="20"/>
      <c r="E59" s="10"/>
      <c r="F59" s="10"/>
      <c r="G59" s="10"/>
      <c r="H59" s="10"/>
      <c r="I59" s="49"/>
      <c r="J59" s="5"/>
    </row>
    <row r="60" spans="2:17" x14ac:dyDescent="0.25">
      <c r="B60" s="18"/>
      <c r="C60" s="18"/>
      <c r="D60" s="20"/>
      <c r="E60" s="10"/>
      <c r="F60" s="10"/>
      <c r="G60" s="10"/>
      <c r="H60" s="10"/>
      <c r="I60" s="49"/>
      <c r="J60" s="5"/>
    </row>
    <row r="61" spans="2:17" x14ac:dyDescent="0.25">
      <c r="B61" s="18"/>
      <c r="C61" s="18"/>
      <c r="D61" s="20"/>
      <c r="E61" s="10"/>
      <c r="F61" s="10"/>
      <c r="G61" s="10"/>
      <c r="H61" s="10"/>
      <c r="I61" s="49"/>
      <c r="J61" s="5"/>
    </row>
  </sheetData>
  <mergeCells count="7">
    <mergeCell ref="G22:I22"/>
    <mergeCell ref="C9:E9"/>
    <mergeCell ref="B4:E4"/>
    <mergeCell ref="C5:D5"/>
    <mergeCell ref="C6:E6"/>
    <mergeCell ref="C7:E7"/>
    <mergeCell ref="C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Platna lista</vt:lpstr>
      <vt:lpstr>'Platna lista'!Print_Area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METRO servis d.o.o.</cp:lastModifiedBy>
  <cp:lastPrinted>2019-02-12T11:29:13Z</cp:lastPrinted>
  <dcterms:created xsi:type="dcterms:W3CDTF">2017-03-13T19:41:48Z</dcterms:created>
  <dcterms:modified xsi:type="dcterms:W3CDTF">2022-05-17T17:37:54Z</dcterms:modified>
</cp:coreProperties>
</file>